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06 - PROJETS\DOSSIERS CLIENTS\CCN 66\Secrétariat\Subventions aux associations\Simulateur\"/>
    </mc:Choice>
  </mc:AlternateContent>
  <bookViews>
    <workbookView xWindow="0" yWindow="0" windowWidth="19425" windowHeight="7965"/>
  </bookViews>
  <sheets>
    <sheet name="SIMULATEUR DES SUBVENTIONS" sheetId="2" r:id="rId1"/>
    <sheet name="CALCULS" sheetId="3" state="hidden" r:id="rId2"/>
  </sheets>
  <definedNames>
    <definedName name="_xlnm.Print_Area" localSheetId="0">'SIMULATEUR DES SUBVENTIONS'!$A$1:$I$10</definedName>
  </definedNames>
  <calcPr calcId="162913"/>
</workbook>
</file>

<file path=xl/calcChain.xml><?xml version="1.0" encoding="utf-8"?>
<calcChain xmlns="http://schemas.openxmlformats.org/spreadsheetml/2006/main">
  <c r="D8" i="2" l="1"/>
  <c r="C25" i="3" l="1"/>
  <c r="C26" i="3" s="1"/>
  <c r="C27" i="3" s="1"/>
  <c r="C28" i="3" s="1"/>
  <c r="C29" i="3" s="1"/>
  <c r="C30" i="3" s="1"/>
  <c r="C31" i="3" s="1"/>
  <c r="C32" i="3" s="1"/>
  <c r="C33" i="3" s="1"/>
  <c r="E10" i="3"/>
  <c r="D3" i="3" l="1"/>
  <c r="B16" i="3"/>
  <c r="B14" i="3"/>
  <c r="C6" i="3"/>
  <c r="C7" i="3" s="1"/>
  <c r="C8" i="3" s="1"/>
  <c r="E11" i="3"/>
  <c r="F3" i="3"/>
  <c r="D2" i="3"/>
  <c r="D5" i="3" s="1"/>
  <c r="E5" i="3" l="1"/>
  <c r="F5" i="3"/>
  <c r="I11" i="3"/>
  <c r="I4" i="2" s="1"/>
  <c r="E6" i="3"/>
  <c r="E7" i="3"/>
  <c r="D6" i="3"/>
  <c r="D7" i="3" s="1"/>
  <c r="D8" i="3" s="1"/>
  <c r="E8" i="3"/>
  <c r="F8" i="3"/>
  <c r="G3" i="3"/>
  <c r="F7" i="3"/>
  <c r="F6" i="3"/>
  <c r="F14" i="3" l="1"/>
  <c r="E14" i="3" s="1"/>
  <c r="G15" i="3"/>
  <c r="F17" i="3"/>
  <c r="E17" i="3" s="1"/>
  <c r="G16" i="3"/>
  <c r="F16" i="3"/>
  <c r="E16" i="3" s="1"/>
  <c r="G14" i="3"/>
  <c r="G17" i="3"/>
  <c r="F15" i="3"/>
  <c r="E15" i="3" s="1"/>
  <c r="G6" i="3"/>
  <c r="H15" i="3" s="1"/>
  <c r="G7" i="3"/>
  <c r="H16" i="3" s="1"/>
  <c r="H3" i="3"/>
  <c r="G8" i="3"/>
  <c r="H17" i="3" s="1"/>
  <c r="G5" i="3"/>
  <c r="H14" i="3" s="1"/>
  <c r="H7" i="3" l="1"/>
  <c r="I16" i="3" s="1"/>
  <c r="I3" i="3"/>
  <c r="H8" i="3"/>
  <c r="I17" i="3" s="1"/>
  <c r="H5" i="3"/>
  <c r="I14" i="3" s="1"/>
  <c r="H6" i="3"/>
  <c r="I15" i="3" s="1"/>
  <c r="I8" i="3" l="1"/>
  <c r="J17" i="3" s="1"/>
  <c r="I5" i="3"/>
  <c r="J14" i="3" s="1"/>
  <c r="I6" i="3"/>
  <c r="J15" i="3" s="1"/>
  <c r="I7" i="3"/>
  <c r="J16" i="3" s="1"/>
  <c r="B18" i="3" s="1"/>
  <c r="I6" i="2" l="1"/>
  <c r="I7" i="2" l="1"/>
  <c r="I8" i="2"/>
</calcChain>
</file>

<file path=xl/sharedStrings.xml><?xml version="1.0" encoding="utf-8"?>
<sst xmlns="http://schemas.openxmlformats.org/spreadsheetml/2006/main" count="52" uniqueCount="44">
  <si>
    <t>Bonus pour action pluri-annuelle</t>
  </si>
  <si>
    <t xml:space="preserve">Effectif concerné par l'action </t>
  </si>
  <si>
    <t>Majoration lié à l'effectif concerné par l'action mise en place</t>
  </si>
  <si>
    <t>Majoration par année de présence dans la mutualisation</t>
  </si>
  <si>
    <t>Depuis 1 an dans la mutualisation</t>
  </si>
  <si>
    <t>Depuis 2 ans dans la mutualisation</t>
  </si>
  <si>
    <t>Depuis 3 ans dans la mutualisation</t>
  </si>
  <si>
    <t>Depuis 4 ans dans la mutualisation</t>
  </si>
  <si>
    <t>Depuis 5 ans dans la mutualisation</t>
  </si>
  <si>
    <t>Taux de participation lié à l'effectif total de l'association</t>
  </si>
  <si>
    <t>Exemple pour une facture totale de :</t>
  </si>
  <si>
    <t>MONTANTS MAXIMA FINANCES EN €</t>
  </si>
  <si>
    <t>Nombre de jours maxima financés :</t>
  </si>
  <si>
    <t>Prix maximum par jour de consultant :</t>
  </si>
  <si>
    <t>Prix par jour réel des consultants choisis :</t>
  </si>
  <si>
    <t>Ancienneté</t>
  </si>
  <si>
    <t>Recherche</t>
  </si>
  <si>
    <t>Effectif</t>
  </si>
  <si>
    <t>Effectif total de l'association au min de</t>
  </si>
  <si>
    <t>Tranche d'effectif concerné</t>
  </si>
  <si>
    <t>Montant de la facture TTC</t>
  </si>
  <si>
    <t>Montant restant à financer TTC</t>
  </si>
  <si>
    <t>Effectif total de l'Association</t>
  </si>
  <si>
    <t>ex : 2012</t>
  </si>
  <si>
    <t>ex : 350 salariés</t>
  </si>
  <si>
    <t>ex : 120 salariés</t>
  </si>
  <si>
    <t>ex : 2 ans</t>
  </si>
  <si>
    <t>Année d'ancienneté dans le régime de prévoyance</t>
  </si>
  <si>
    <t>Coût des consultants choisis TTC par jour</t>
  </si>
  <si>
    <t>Montant TTC financé par la CNPTP :</t>
  </si>
  <si>
    <t>Montant TTC restant à charge :</t>
  </si>
  <si>
    <t>ex : 15 000 €</t>
  </si>
  <si>
    <t>ex : 5 000 €</t>
  </si>
  <si>
    <t>ex : 10 000 €</t>
  </si>
  <si>
    <t>ex : 1 200 €</t>
  </si>
  <si>
    <r>
      <rPr>
        <b/>
        <sz val="16"/>
        <color theme="1"/>
        <rFont val="Calibri"/>
        <family val="2"/>
        <scheme val="minor"/>
      </rPr>
      <t>2. Montant estimé de la subvention</t>
    </r>
    <r>
      <rPr>
        <b/>
        <vertAlign val="subscript"/>
        <sz val="36"/>
        <color theme="1"/>
        <rFont val="Calibri"/>
        <family val="2"/>
        <scheme val="minor"/>
      </rPr>
      <t xml:space="preserve">    </t>
    </r>
    <r>
      <rPr>
        <b/>
        <vertAlign val="subscript"/>
        <sz val="36"/>
        <color theme="1"/>
        <rFont val="Wingdings 3"/>
        <family val="1"/>
        <charset val="2"/>
      </rPr>
      <t>?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9"/>
        <color theme="1"/>
        <rFont val="Calibri"/>
        <family val="2"/>
        <scheme val="minor"/>
      </rPr>
      <t xml:space="preserve">      </t>
    </r>
    <r>
      <rPr>
        <sz val="9"/>
        <color theme="1"/>
        <rFont val="Calibri"/>
        <family val="2"/>
        <scheme val="minor"/>
      </rPr>
      <t>(à confirmer après l'étude du dossier complet par la CNPTP )</t>
    </r>
  </si>
  <si>
    <r>
      <t xml:space="preserve">Effectif concerné par l'action </t>
    </r>
    <r>
      <rPr>
        <sz val="8"/>
        <rFont val="Calibri"/>
        <family val="2"/>
        <scheme val="minor"/>
      </rPr>
      <t>(supérieur à l'effectif total)</t>
    </r>
  </si>
  <si>
    <r>
      <t xml:space="preserve">Durée de l'action </t>
    </r>
    <r>
      <rPr>
        <sz val="10"/>
        <rFont val="Calibri"/>
        <family val="2"/>
        <scheme val="minor"/>
      </rPr>
      <t>(nombre d'années)</t>
    </r>
  </si>
  <si>
    <t>Moins d' 1 an dans la mutualisation</t>
  </si>
  <si>
    <r>
      <t xml:space="preserve">Taux de prise en charge </t>
    </r>
    <r>
      <rPr>
        <sz val="12"/>
        <rFont val="Calibri"/>
        <family val="2"/>
        <scheme val="minor"/>
      </rPr>
      <t xml:space="preserve">(%)
</t>
    </r>
    <r>
      <rPr>
        <sz val="9"/>
        <rFont val="Calibri"/>
        <family val="2"/>
        <scheme val="minor"/>
      </rPr>
      <t>(hors co-financement)</t>
    </r>
  </si>
  <si>
    <r>
      <t>1. Saisir les valeurs</t>
    </r>
    <r>
      <rPr>
        <b/>
        <vertAlign val="superscript"/>
        <sz val="16"/>
        <rFont val="Calibri"/>
        <family val="2"/>
        <scheme val="minor"/>
      </rPr>
      <t>*</t>
    </r>
    <r>
      <rPr>
        <b/>
        <sz val="16"/>
        <rFont val="Calibri"/>
        <family val="2"/>
        <scheme val="minor"/>
      </rPr>
      <t xml:space="preserve"> dans la colonne ci-dessous</t>
    </r>
    <r>
      <rPr>
        <b/>
        <sz val="11"/>
        <rFont val="Calibri"/>
        <family val="2"/>
        <scheme val="minor"/>
      </rPr>
      <t xml:space="preserve"> </t>
    </r>
    <r>
      <rPr>
        <b/>
        <vertAlign val="subscript"/>
        <sz val="11"/>
        <rFont val="Calibri"/>
        <family val="2"/>
        <scheme val="minor"/>
      </rPr>
      <t xml:space="preserve">        </t>
    </r>
    <r>
      <rPr>
        <b/>
        <vertAlign val="subscript"/>
        <sz val="36"/>
        <rFont val="Wingdings 3"/>
        <family val="1"/>
        <charset val="2"/>
      </rPr>
      <t>?</t>
    </r>
  </si>
  <si>
    <r>
      <t>Montant de cofinancement</t>
    </r>
    <r>
      <rPr>
        <b/>
        <vertAlign val="superscript"/>
        <sz val="16"/>
        <rFont val="Calibri"/>
        <family val="2"/>
        <scheme val="minor"/>
      </rPr>
      <t>**</t>
    </r>
    <r>
      <rPr>
        <b/>
        <sz val="12"/>
        <rFont val="Calibri"/>
        <family val="2"/>
        <scheme val="minor"/>
      </rPr>
      <t xml:space="preserve"> TTC</t>
    </r>
  </si>
  <si>
    <r>
      <t xml:space="preserve">SIMULATEUR DE SUBVENTIONS
</t>
    </r>
    <r>
      <rPr>
        <sz val="18"/>
        <color rgb="FFB3C415"/>
        <rFont val="Calibri"/>
        <family val="2"/>
        <scheme val="minor"/>
      </rPr>
      <t>pour la prévention des risques professionnels</t>
    </r>
  </si>
  <si>
    <r>
      <rPr>
        <b/>
        <i/>
        <vertAlign val="superscript"/>
        <sz val="8"/>
        <color theme="1"/>
        <rFont val="Calibri"/>
        <family val="2"/>
        <scheme val="minor"/>
      </rPr>
      <t xml:space="preserve">*  </t>
    </r>
    <r>
      <rPr>
        <b/>
        <i/>
        <sz val="8"/>
        <color theme="1"/>
        <rFont val="Calibri"/>
        <family val="2"/>
        <scheme val="minor"/>
      </rPr>
      <t xml:space="preserve"> </t>
    </r>
    <r>
      <rPr>
        <b/>
        <i/>
        <sz val="9"/>
        <color theme="1"/>
        <rFont val="Calibri"/>
        <family val="2"/>
        <scheme val="minor"/>
      </rPr>
      <t>Veillez à remplir toutes les cases de la 1</t>
    </r>
    <r>
      <rPr>
        <b/>
        <i/>
        <vertAlign val="superscript"/>
        <sz val="8"/>
        <color theme="1"/>
        <rFont val="Calibri"/>
        <family val="2"/>
        <scheme val="minor"/>
      </rPr>
      <t>ère</t>
    </r>
    <r>
      <rPr>
        <b/>
        <i/>
        <sz val="8"/>
        <color theme="1"/>
        <rFont val="Calibri"/>
        <family val="2"/>
        <scheme val="minor"/>
      </rPr>
      <t xml:space="preserve"> </t>
    </r>
    <r>
      <rPr>
        <b/>
        <i/>
        <sz val="9"/>
        <color theme="1"/>
        <rFont val="Calibri"/>
        <family val="2"/>
        <scheme val="minor"/>
      </rPr>
      <t>colonne</t>
    </r>
    <r>
      <rPr>
        <b/>
        <i/>
        <vertAlign val="superscript"/>
        <sz val="8"/>
        <color theme="1"/>
        <rFont val="Calibri"/>
        <family val="2"/>
        <scheme val="minor"/>
      </rPr>
      <t xml:space="preserve">
**</t>
    </r>
    <r>
      <rPr>
        <b/>
        <i/>
        <sz val="8"/>
        <color theme="1"/>
        <rFont val="Calibri"/>
        <family val="2"/>
        <scheme val="minor"/>
      </rPr>
      <t xml:space="preserve"> </t>
    </r>
    <r>
      <rPr>
        <b/>
        <i/>
        <sz val="9"/>
        <color theme="1"/>
        <rFont val="Calibri"/>
        <family val="2"/>
        <scheme val="minor"/>
      </rPr>
      <t>Fonds social de l’organisme assureur, fonds de solidarité 
    des régimes conventionnels, OPCA, OETH, CARSAT…</t>
    </r>
    <r>
      <rPr>
        <b/>
        <i/>
        <sz val="8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 xml:space="preserve">                                                                                                                Mise à jour : mai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</si>
</sst>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067B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rgb="FF0067B4"/>
      <name val="Wingdings 3"/>
      <family val="1"/>
      <charset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24"/>
      <color rgb="FFB3C415"/>
      <name val="Calibri"/>
      <family val="2"/>
      <scheme val="minor"/>
    </font>
    <font>
      <sz val="18"/>
      <color rgb="FFB3C415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vertAlign val="subscript"/>
      <sz val="36"/>
      <color theme="1"/>
      <name val="Wingdings 3"/>
      <family val="1"/>
      <charset val="2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b/>
      <vertAlign val="subscript"/>
      <sz val="36"/>
      <name val="Wingdings 3"/>
      <family val="1"/>
      <charset val="2"/>
    </font>
    <font>
      <b/>
      <vertAlign val="superscript"/>
      <sz val="16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bscript"/>
      <sz val="36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vertAlign val="superscript"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67B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57AB27"/>
        <bgColor indexed="64"/>
      </patternFill>
    </fill>
    <fill>
      <patternFill patternType="solid">
        <fgColor rgb="FFB3C415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0">
    <xf numFmtId="0" fontId="0" fillId="0" borderId="0" xfId="0"/>
    <xf numFmtId="10" fontId="0" fillId="0" borderId="10" xfId="1" applyNumberFormat="1" applyFont="1" applyBorder="1" applyAlignment="1">
      <alignment horizontal="center" vertical="center"/>
    </xf>
    <xf numFmtId="10" fontId="0" fillId="0" borderId="7" xfId="1" applyNumberFormat="1" applyFont="1" applyBorder="1" applyAlignment="1">
      <alignment horizontal="center" vertical="center"/>
    </xf>
    <xf numFmtId="10" fontId="0" fillId="0" borderId="8" xfId="1" applyNumberFormat="1" applyFont="1" applyBorder="1" applyAlignment="1">
      <alignment horizontal="center" vertical="center"/>
    </xf>
    <xf numFmtId="10" fontId="0" fillId="0" borderId="14" xfId="0" applyNumberForma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10" fontId="0" fillId="0" borderId="9" xfId="1" applyNumberFormat="1" applyFont="1" applyBorder="1" applyAlignment="1">
      <alignment horizontal="center" vertical="center"/>
    </xf>
    <xf numFmtId="10" fontId="0" fillId="0" borderId="14" xfId="1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8" fontId="1" fillId="3" borderId="1" xfId="0" applyNumberFormat="1" applyFont="1" applyFill="1" applyBorder="1" applyAlignment="1">
      <alignment horizontal="center" vertical="center"/>
    </xf>
    <xf numFmtId="10" fontId="1" fillId="3" borderId="9" xfId="0" applyNumberFormat="1" applyFont="1" applyFill="1" applyBorder="1" applyAlignment="1">
      <alignment horizontal="center" vertical="center"/>
    </xf>
    <xf numFmtId="9" fontId="1" fillId="3" borderId="9" xfId="0" applyNumberFormat="1" applyFont="1" applyFill="1" applyBorder="1" applyAlignment="1">
      <alignment horizontal="center" vertical="center"/>
    </xf>
    <xf numFmtId="10" fontId="1" fillId="3" borderId="10" xfId="1" applyNumberFormat="1" applyFont="1" applyFill="1" applyBorder="1" applyAlignment="1">
      <alignment horizontal="center" vertical="center"/>
    </xf>
    <xf numFmtId="10" fontId="1" fillId="3" borderId="6" xfId="1" applyNumberFormat="1" applyFont="1" applyFill="1" applyBorder="1" applyAlignment="1">
      <alignment horizontal="center" vertical="center"/>
    </xf>
    <xf numFmtId="10" fontId="1" fillId="0" borderId="9" xfId="1" applyNumberFormat="1" applyFont="1" applyBorder="1" applyAlignment="1">
      <alignment horizontal="center" vertical="center"/>
    </xf>
    <xf numFmtId="10" fontId="1" fillId="0" borderId="15" xfId="1" applyNumberFormat="1" applyFont="1" applyBorder="1" applyAlignment="1">
      <alignment horizontal="center" vertical="center"/>
    </xf>
    <xf numFmtId="10" fontId="1" fillId="0" borderId="14" xfId="1" applyNumberFormat="1" applyFont="1" applyBorder="1" applyAlignment="1">
      <alignment horizontal="center" vertical="center"/>
    </xf>
    <xf numFmtId="10" fontId="1" fillId="0" borderId="16" xfId="1" applyNumberFormat="1" applyFont="1" applyBorder="1" applyAlignment="1">
      <alignment horizontal="center" vertical="center"/>
    </xf>
    <xf numFmtId="10" fontId="1" fillId="0" borderId="10" xfId="1" applyNumberFormat="1" applyFont="1" applyBorder="1" applyAlignment="1">
      <alignment horizontal="center" vertical="center"/>
    </xf>
    <xf numFmtId="10" fontId="1" fillId="0" borderId="17" xfId="1" applyNumberFormat="1" applyFont="1" applyBorder="1" applyAlignment="1">
      <alignment horizontal="center" vertical="center"/>
    </xf>
    <xf numFmtId="8" fontId="1" fillId="0" borderId="9" xfId="1" applyNumberFormat="1" applyFont="1" applyBorder="1" applyAlignment="1">
      <alignment horizontal="center" vertical="center"/>
    </xf>
    <xf numFmtId="8" fontId="1" fillId="0" borderId="15" xfId="1" applyNumberFormat="1" applyFont="1" applyBorder="1" applyAlignment="1">
      <alignment horizontal="center" vertical="center"/>
    </xf>
    <xf numFmtId="8" fontId="1" fillId="0" borderId="14" xfId="1" applyNumberFormat="1" applyFont="1" applyBorder="1" applyAlignment="1">
      <alignment horizontal="center" vertical="center"/>
    </xf>
    <xf numFmtId="8" fontId="1" fillId="0" borderId="16" xfId="1" applyNumberFormat="1" applyFont="1" applyBorder="1" applyAlignment="1">
      <alignment horizontal="center" vertical="center"/>
    </xf>
    <xf numFmtId="8" fontId="1" fillId="0" borderId="10" xfId="1" applyNumberFormat="1" applyFont="1" applyBorder="1" applyAlignment="1">
      <alignment horizontal="center" vertical="center"/>
    </xf>
    <xf numFmtId="8" fontId="1" fillId="0" borderId="17" xfId="1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8" fontId="1" fillId="3" borderId="10" xfId="1" applyNumberFormat="1" applyFont="1" applyFill="1" applyBorder="1" applyAlignment="1" applyProtection="1">
      <alignment horizontal="center" vertical="center"/>
      <protection locked="0"/>
    </xf>
    <xf numFmtId="8" fontId="1" fillId="0" borderId="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43" fontId="0" fillId="0" borderId="0" xfId="2" applyFont="1"/>
    <xf numFmtId="10" fontId="0" fillId="0" borderId="0" xfId="0" applyNumberFormat="1"/>
    <xf numFmtId="10" fontId="0" fillId="0" borderId="22" xfId="0" applyNumberFormat="1" applyBorder="1" applyAlignment="1">
      <alignment horizontal="center"/>
    </xf>
    <xf numFmtId="10" fontId="0" fillId="0" borderId="21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0" fillId="0" borderId="8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10" fontId="0" fillId="0" borderId="23" xfId="0" applyNumberFormat="1" applyBorder="1" applyAlignment="1">
      <alignment horizontal="center"/>
    </xf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left" vertical="center"/>
    </xf>
    <xf numFmtId="10" fontId="0" fillId="0" borderId="0" xfId="0" applyNumberFormat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44" fontId="12" fillId="4" borderId="1" xfId="1" applyNumberFormat="1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13" fillId="5" borderId="0" xfId="0" applyFont="1" applyFill="1" applyAlignment="1" applyProtection="1">
      <alignment vertical="center"/>
    </xf>
    <xf numFmtId="44" fontId="12" fillId="4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</xf>
    <xf numFmtId="10" fontId="10" fillId="4" borderId="1" xfId="1" applyNumberFormat="1" applyFont="1" applyFill="1" applyBorder="1" applyAlignment="1" applyProtection="1">
      <alignment horizontal="right" vertical="center"/>
    </xf>
    <xf numFmtId="3" fontId="12" fillId="4" borderId="1" xfId="0" applyNumberFormat="1" applyFont="1" applyFill="1" applyBorder="1" applyAlignment="1" applyProtection="1">
      <alignment horizontal="right" vertical="center"/>
      <protection locked="0"/>
    </xf>
    <xf numFmtId="0" fontId="12" fillId="4" borderId="1" xfId="1" applyNumberFormat="1" applyFont="1" applyFill="1" applyBorder="1" applyAlignment="1" applyProtection="1">
      <alignment horizontal="right" vertical="center"/>
      <protection locked="0"/>
    </xf>
    <xf numFmtId="44" fontId="10" fillId="4" borderId="1" xfId="1" applyNumberFormat="1" applyFont="1" applyFill="1" applyBorder="1" applyAlignment="1" applyProtection="1">
      <alignment horizontal="right" vertical="center"/>
    </xf>
    <xf numFmtId="49" fontId="12" fillId="6" borderId="1" xfId="0" applyNumberFormat="1" applyFont="1" applyFill="1" applyBorder="1" applyAlignment="1" applyProtection="1">
      <alignment horizontal="left" vertical="center" wrapText="1"/>
    </xf>
    <xf numFmtId="49" fontId="12" fillId="6" borderId="1" xfId="0" applyNumberFormat="1" applyFont="1" applyFill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wrapText="1"/>
    </xf>
    <xf numFmtId="0" fontId="11" fillId="0" borderId="28" xfId="0" applyFont="1" applyBorder="1" applyAlignment="1" applyProtection="1">
      <alignment horizontal="left" vertical="top"/>
    </xf>
    <xf numFmtId="0" fontId="14" fillId="0" borderId="0" xfId="0" applyFont="1" applyAlignment="1" applyProtection="1">
      <alignment horizontal="center" vertical="center" wrapText="1"/>
    </xf>
    <xf numFmtId="0" fontId="12" fillId="6" borderId="1" xfId="0" applyFont="1" applyFill="1" applyBorder="1" applyAlignment="1" applyProtection="1">
      <alignment horizontal="left" vertical="center"/>
    </xf>
    <xf numFmtId="0" fontId="12" fillId="6" borderId="1" xfId="0" applyFont="1" applyFill="1" applyBorder="1" applyAlignment="1" applyProtection="1">
      <alignment horizontal="left" vertical="center" wrapText="1"/>
    </xf>
    <xf numFmtId="0" fontId="8" fillId="0" borderId="27" xfId="0" applyFont="1" applyBorder="1" applyAlignment="1" applyProtection="1">
      <alignment horizontal="left" wrapText="1"/>
    </xf>
    <xf numFmtId="0" fontId="8" fillId="0" borderId="0" xfId="0" applyFont="1" applyBorder="1" applyAlignment="1" applyProtection="1">
      <alignment horizontal="left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3">
    <cellStyle name="Milliers" xfId="2" builtinId="3"/>
    <cellStyle name="Normal" xfId="0" builtinId="0"/>
    <cellStyle name="Pourcentage" xfId="1" builtinId="5"/>
  </cellStyles>
  <dxfs count="0"/>
  <tableStyles count="0" defaultTableStyle="TableStyleMedium9" defaultPivotStyle="PivotStyleLight16"/>
  <colors>
    <mruColors>
      <color rgb="FFB3C415"/>
      <color rgb="FF57AB27"/>
      <color rgb="FF0067B4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651180</xdr:colOff>
      <xdr:row>0</xdr:row>
      <xdr:rowOff>1171739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679C84F-5250-463F-9B80-6915815D82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63006" cy="11717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V33"/>
  <sheetViews>
    <sheetView showGridLines="0" tabSelected="1" zoomScale="115" zoomScaleNormal="115" workbookViewId="0">
      <selection activeCell="F9" sqref="F9:I10"/>
    </sheetView>
  </sheetViews>
  <sheetFormatPr baseColWidth="10" defaultColWidth="0" defaultRowHeight="15" zeroHeight="1" x14ac:dyDescent="0.25"/>
  <cols>
    <col min="1" max="2" width="18.28515625" style="55" customWidth="1"/>
    <col min="3" max="3" width="16.140625" style="55" customWidth="1"/>
    <col min="4" max="4" width="18" style="54" customWidth="1"/>
    <col min="5" max="5" width="13.5703125" style="46" customWidth="1"/>
    <col min="6" max="7" width="16.42578125" style="47" customWidth="1"/>
    <col min="8" max="8" width="14" style="47" customWidth="1"/>
    <col min="9" max="9" width="17" style="46" customWidth="1"/>
    <col min="10" max="14" width="10.85546875" style="46" hidden="1" customWidth="1"/>
    <col min="15" max="15" width="15.140625" style="46" hidden="1" customWidth="1"/>
    <col min="16" max="16" width="18.85546875" style="46" hidden="1" customWidth="1"/>
    <col min="17" max="17" width="19.7109375" style="46" hidden="1" customWidth="1"/>
    <col min="18" max="22" width="13.140625" style="46" hidden="1" customWidth="1"/>
    <col min="23" max="16384" width="10.85546875" style="46" hidden="1"/>
  </cols>
  <sheetData>
    <row r="1" spans="1:15" ht="105.95" customHeight="1" x14ac:dyDescent="0.25">
      <c r="A1" s="46"/>
      <c r="B1" s="46"/>
      <c r="C1" s="46"/>
      <c r="D1" s="46"/>
      <c r="E1" s="66" t="s">
        <v>42</v>
      </c>
      <c r="F1" s="66"/>
      <c r="G1" s="66"/>
      <c r="H1" s="66"/>
      <c r="I1" s="66"/>
    </row>
    <row r="2" spans="1:15" s="44" customFormat="1" ht="63.6" customHeight="1" x14ac:dyDescent="0.4">
      <c r="A2" s="65" t="s">
        <v>40</v>
      </c>
      <c r="B2" s="65"/>
      <c r="C2" s="65"/>
      <c r="D2" s="65"/>
      <c r="E2" s="57"/>
      <c r="F2" s="64" t="s">
        <v>35</v>
      </c>
      <c r="G2" s="64"/>
      <c r="H2" s="64"/>
      <c r="I2" s="64"/>
    </row>
    <row r="3" spans="1:15" ht="30" customHeight="1" x14ac:dyDescent="0.25">
      <c r="A3" s="67" t="s">
        <v>22</v>
      </c>
      <c r="B3" s="67"/>
      <c r="C3" s="67"/>
      <c r="D3" s="59"/>
      <c r="E3" s="49" t="s">
        <v>24</v>
      </c>
      <c r="O3" s="45"/>
    </row>
    <row r="4" spans="1:15" ht="30" customHeight="1" x14ac:dyDescent="0.25">
      <c r="A4" s="67" t="s">
        <v>36</v>
      </c>
      <c r="B4" s="67"/>
      <c r="C4" s="67"/>
      <c r="D4" s="59"/>
      <c r="E4" s="49" t="s">
        <v>25</v>
      </c>
      <c r="F4" s="63" t="s">
        <v>12</v>
      </c>
      <c r="G4" s="63"/>
      <c r="H4" s="63"/>
      <c r="I4" s="59" t="str">
        <f>IF(D3:D10&lt;&gt;"",CALCULS!I11,"-")</f>
        <v>-</v>
      </c>
    </row>
    <row r="5" spans="1:15" ht="30" customHeight="1" x14ac:dyDescent="0.25">
      <c r="A5" s="67" t="s">
        <v>27</v>
      </c>
      <c r="B5" s="67"/>
      <c r="C5" s="67"/>
      <c r="D5" s="60"/>
      <c r="E5" s="49" t="s">
        <v>23</v>
      </c>
      <c r="F5" s="51"/>
      <c r="G5" s="51"/>
      <c r="H5" s="51"/>
      <c r="I5" s="52"/>
    </row>
    <row r="6" spans="1:15" ht="30" customHeight="1" x14ac:dyDescent="0.25">
      <c r="A6" s="68" t="s">
        <v>20</v>
      </c>
      <c r="B6" s="68"/>
      <c r="C6" s="68"/>
      <c r="D6" s="56"/>
      <c r="E6" s="50" t="s">
        <v>31</v>
      </c>
      <c r="F6" s="63" t="s">
        <v>29</v>
      </c>
      <c r="G6" s="63"/>
      <c r="H6" s="63"/>
      <c r="I6" s="61" t="str">
        <f>IF(D3:D10&lt;&gt;"",MIN(+CALCULS!B18,D6-D7),"-")</f>
        <v>-</v>
      </c>
    </row>
    <row r="7" spans="1:15" ht="30" customHeight="1" x14ac:dyDescent="0.25">
      <c r="A7" s="68" t="s">
        <v>41</v>
      </c>
      <c r="B7" s="68"/>
      <c r="C7" s="68"/>
      <c r="D7" s="56"/>
      <c r="E7" s="50" t="s">
        <v>32</v>
      </c>
      <c r="F7" s="62" t="s">
        <v>39</v>
      </c>
      <c r="G7" s="63"/>
      <c r="H7" s="63"/>
      <c r="I7" s="58" t="str">
        <f>IFERROR(I6/D8,"-")</f>
        <v>-</v>
      </c>
    </row>
    <row r="8" spans="1:15" ht="30" customHeight="1" x14ac:dyDescent="0.25">
      <c r="A8" s="68" t="s">
        <v>21</v>
      </c>
      <c r="B8" s="68"/>
      <c r="C8" s="68"/>
      <c r="D8" s="53">
        <f>+D6-D7</f>
        <v>0</v>
      </c>
      <c r="E8" s="50" t="s">
        <v>33</v>
      </c>
      <c r="F8" s="63" t="s">
        <v>30</v>
      </c>
      <c r="G8" s="63"/>
      <c r="H8" s="63"/>
      <c r="I8" s="61" t="str">
        <f>IFERROR(D8-I6,"-")</f>
        <v>-</v>
      </c>
    </row>
    <row r="9" spans="1:15" ht="30" customHeight="1" x14ac:dyDescent="0.25">
      <c r="A9" s="63" t="s">
        <v>37</v>
      </c>
      <c r="B9" s="63"/>
      <c r="C9" s="63"/>
      <c r="D9" s="59"/>
      <c r="E9" s="49" t="s">
        <v>26</v>
      </c>
      <c r="F9" s="69" t="s">
        <v>43</v>
      </c>
      <c r="G9" s="69"/>
      <c r="H9" s="69"/>
      <c r="I9" s="69"/>
    </row>
    <row r="10" spans="1:15" ht="30" customHeight="1" x14ac:dyDescent="0.25">
      <c r="A10" s="63" t="s">
        <v>28</v>
      </c>
      <c r="B10" s="63"/>
      <c r="C10" s="63"/>
      <c r="D10" s="56"/>
      <c r="E10" s="50" t="s">
        <v>34</v>
      </c>
      <c r="F10" s="70"/>
      <c r="G10" s="70"/>
      <c r="H10" s="70"/>
      <c r="I10" s="70"/>
    </row>
    <row r="11" spans="1:15" ht="24.95" hidden="1" customHeight="1" x14ac:dyDescent="0.25"/>
    <row r="12" spans="1:15" ht="24.95" hidden="1" customHeight="1" x14ac:dyDescent="0.25"/>
    <row r="13" spans="1:15" ht="12" hidden="1" customHeight="1" x14ac:dyDescent="0.25"/>
    <row r="14" spans="1:15" ht="24.95" hidden="1" customHeight="1" x14ac:dyDescent="0.25"/>
    <row r="15" spans="1:15" ht="24.95" hidden="1" customHeight="1" x14ac:dyDescent="0.25">
      <c r="K15" s="48"/>
    </row>
    <row r="16" spans="1:15" ht="24.95" hidden="1" customHeight="1" x14ac:dyDescent="0.25">
      <c r="K16" s="48"/>
    </row>
    <row r="17" ht="24.95" hidden="1" customHeight="1" x14ac:dyDescent="0.25"/>
    <row r="18" ht="24.95" hidden="1" customHeight="1" x14ac:dyDescent="0.25"/>
    <row r="19" hidden="1" x14ac:dyDescent="0.25"/>
    <row r="20" ht="24.95" hidden="1" customHeight="1" x14ac:dyDescent="0.25"/>
    <row r="21" ht="24.95" hidden="1" customHeight="1" x14ac:dyDescent="0.25"/>
    <row r="22" hidden="1" x14ac:dyDescent="0.25"/>
    <row r="23" hidden="1" x14ac:dyDescent="0.25"/>
    <row r="24" ht="24.95" hidden="1" customHeight="1" x14ac:dyDescent="0.25"/>
    <row r="25" ht="24.95" hidden="1" customHeight="1" x14ac:dyDescent="0.25"/>
    <row r="26" ht="24.95" hidden="1" customHeight="1" x14ac:dyDescent="0.25"/>
    <row r="27" ht="24.95" hidden="1" customHeight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t="116.25" hidden="1" customHeight="1" x14ac:dyDescent="0.25"/>
  </sheetData>
  <sheetProtection algorithmName="SHA-512" hashValue="ZQ6HOAj0ZBoUFA54dgLQ9FOilAdjfm3y6+n3I03M5lLoHAVznGc4/cEXv+isRcpUaSs1ZVF/RkhOAMh79s6Rww==" saltValue="uep/tDLMaQHw3/lgbh01eA==" spinCount="100000" sheet="1" objects="1" scenarios="1"/>
  <mergeCells count="16">
    <mergeCell ref="F7:H7"/>
    <mergeCell ref="F2:I2"/>
    <mergeCell ref="A2:D2"/>
    <mergeCell ref="E1:I1"/>
    <mergeCell ref="A10:C10"/>
    <mergeCell ref="A3:C3"/>
    <mergeCell ref="A4:C4"/>
    <mergeCell ref="A5:C5"/>
    <mergeCell ref="A6:C6"/>
    <mergeCell ref="A8:C8"/>
    <mergeCell ref="F4:H4"/>
    <mergeCell ref="F6:H6"/>
    <mergeCell ref="F8:H8"/>
    <mergeCell ref="A9:C9"/>
    <mergeCell ref="A7:C7"/>
    <mergeCell ref="F9:I10"/>
  </mergeCells>
  <dataValidations disablePrompts="1" count="7">
    <dataValidation type="whole" allowBlank="1" showErrorMessage="1" errorTitle="Saisie" error="Veillez à saisir un chiffre (minimum 1 salarié)" promptTitle="Saisie" prompt="Veillez à saisir un chiffre (minimum 1 salarié)" sqref="D3:D4">
      <formula1>1</formula1>
      <formula2>100000</formula2>
    </dataValidation>
    <dataValidation type="decimal" allowBlank="1" showErrorMessage="1" error="Veillez à saisir une date comprise entre 2005 et 2016." sqref="D5">
      <formula1>2005</formula1>
      <formula2>2016.1</formula2>
    </dataValidation>
    <dataValidation type="decimal" allowBlank="1" showErrorMessage="1" error="Veillez à saisir un montant supérieur à 0" sqref="D6">
      <formula1>1</formula1>
      <formula2>500000</formula2>
    </dataValidation>
    <dataValidation type="whole" allowBlank="1" showErrorMessage="1" error="Veillez à saisir une valeur entre 1 et 5 ans" sqref="D9">
      <formula1>0</formula1>
      <formula2>10</formula2>
    </dataValidation>
    <dataValidation type="decimal" operator="greaterThan" allowBlank="1" showErrorMessage="1" error="Veillez à saisir un prix supérieur à 0." sqref="D10">
      <formula1>1</formula1>
    </dataValidation>
    <dataValidation type="decimal" operator="greaterThan" allowBlank="1" showInputMessage="1" showErrorMessage="1" sqref="D8">
      <formula1>0</formula1>
    </dataValidation>
    <dataValidation type="decimal" operator="greaterThanOrEqual" allowBlank="1" showInputMessage="1" showErrorMessage="1" error="Veillez à saisir une valeur positive." sqref="D7">
      <formula1>0</formula1>
    </dataValidation>
  </dataValidations>
  <printOptions horizontalCentered="1"/>
  <pageMargins left="0.23622047244094491" right="0.23622047244094491" top="0.27559055118110237" bottom="0.31496062992125984" header="0.31496062992125984" footer="0.31496062992125984"/>
  <pageSetup paperSize="9" orientation="landscape" r:id="rId1"/>
  <ignoredErrors>
    <ignoredError sqref="I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B1:J35"/>
  <sheetViews>
    <sheetView workbookViewId="0">
      <selection activeCell="C19" sqref="C19"/>
    </sheetView>
  </sheetViews>
  <sheetFormatPr baseColWidth="10" defaultRowHeight="15" x14ac:dyDescent="0.25"/>
  <cols>
    <col min="1" max="1" width="1.85546875" customWidth="1"/>
    <col min="2" max="4" width="24.85546875" customWidth="1"/>
    <col min="5" max="10" width="16" customWidth="1"/>
    <col min="13" max="13" width="17.28515625" customWidth="1"/>
  </cols>
  <sheetData>
    <row r="1" spans="2:10" ht="15.75" customHeight="1" thickBot="1" x14ac:dyDescent="0.3"/>
    <row r="2" spans="2:10" x14ac:dyDescent="0.25">
      <c r="B2" s="74" t="s">
        <v>1</v>
      </c>
      <c r="C2" s="76"/>
      <c r="D2" s="11" t="e">
        <f>+'SIMULATEUR DES SUBVENTIONS'!D4/'SIMULATEUR DES SUBVENTIONS'!D3</f>
        <v>#DIV/0!</v>
      </c>
      <c r="E2" s="74" t="s">
        <v>3</v>
      </c>
      <c r="F2" s="75"/>
      <c r="G2" s="75"/>
      <c r="H2" s="75"/>
      <c r="I2" s="76"/>
    </row>
    <row r="3" spans="2:10" ht="15.75" thickBot="1" x14ac:dyDescent="0.3">
      <c r="B3" s="78" t="s">
        <v>0</v>
      </c>
      <c r="C3" s="79"/>
      <c r="D3" s="12">
        <f>IF('SIMULATEUR DES SUBVENTIONS'!D9&gt;1,5%,0)</f>
        <v>0</v>
      </c>
      <c r="E3" s="13">
        <v>2.5000000000000001E-2</v>
      </c>
      <c r="F3" s="2">
        <f>+E3+$E$3</f>
        <v>0.05</v>
      </c>
      <c r="G3" s="2">
        <f>+F3+$E$3</f>
        <v>7.5000000000000011E-2</v>
      </c>
      <c r="H3" s="2">
        <f>+G3+$E$3</f>
        <v>0.1</v>
      </c>
      <c r="I3" s="3">
        <f>+H3+$E$3</f>
        <v>0.125</v>
      </c>
    </row>
    <row r="4" spans="2:10" ht="45.75" customHeight="1" thickBot="1" x14ac:dyDescent="0.3">
      <c r="B4" s="8" t="s">
        <v>18</v>
      </c>
      <c r="C4" s="8" t="s">
        <v>9</v>
      </c>
      <c r="D4" s="8" t="s">
        <v>2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</row>
    <row r="5" spans="2:10" x14ac:dyDescent="0.25">
      <c r="B5" s="31">
        <v>1</v>
      </c>
      <c r="C5" s="10">
        <v>0.65</v>
      </c>
      <c r="D5" s="6" t="e">
        <f>IF(D2&lt;5%,0,VLOOKUP(D2,C23:D33,2,TRUE))</f>
        <v>#DIV/0!</v>
      </c>
      <c r="E5" s="14" t="e">
        <f>+(1+E$3)*(1+D$5)*(1+$D$3)*$C5</f>
        <v>#DIV/0!</v>
      </c>
      <c r="F5" s="14" t="e">
        <f>+(1+F$3)*(1+D$5)*(1+$D$3)*$C5</f>
        <v>#DIV/0!</v>
      </c>
      <c r="G5" s="14" t="e">
        <f>+(1+G$3)*(1+D$5)*(1+$D$3)*$C5</f>
        <v>#DIV/0!</v>
      </c>
      <c r="H5" s="14" t="e">
        <f>+(1+H$3)*(1+D$5)*(1+$D$3)*$C5</f>
        <v>#DIV/0!</v>
      </c>
      <c r="I5" s="15" t="e">
        <f>+(1+I$3)*(1+D$5)*(1+$D$3)*$C5</f>
        <v>#DIV/0!</v>
      </c>
    </row>
    <row r="6" spans="2:10" x14ac:dyDescent="0.25">
      <c r="B6" s="32">
        <v>50</v>
      </c>
      <c r="C6" s="4">
        <f>+C5-7.5%</f>
        <v>0.57500000000000007</v>
      </c>
      <c r="D6" s="7" t="e">
        <f>+D5</f>
        <v>#DIV/0!</v>
      </c>
      <c r="E6" s="16" t="e">
        <f>+(1+E$3)*(1+D$5)*(1+$D$3)*$C6</f>
        <v>#DIV/0!</v>
      </c>
      <c r="F6" s="16" t="e">
        <f>+(1+F$3)*(1+D$5)*(1+$D$3)*$C6</f>
        <v>#DIV/0!</v>
      </c>
      <c r="G6" s="16" t="e">
        <f>+(1+G$3)*(1+D$5)*(1+$D$3)*$C6</f>
        <v>#DIV/0!</v>
      </c>
      <c r="H6" s="16" t="e">
        <f>+(1+H$3)*(1+D$5)*(1+$D$3)*$C6</f>
        <v>#DIV/0!</v>
      </c>
      <c r="I6" s="17" t="e">
        <f>+(1+I$3)*(1+D$5)*(1+$D$3)*$C6</f>
        <v>#DIV/0!</v>
      </c>
    </row>
    <row r="7" spans="2:10" x14ac:dyDescent="0.25">
      <c r="B7" s="32">
        <v>300</v>
      </c>
      <c r="C7" s="4">
        <f>+C6-7.5%</f>
        <v>0.50000000000000011</v>
      </c>
      <c r="D7" s="7" t="e">
        <f>+D6</f>
        <v>#DIV/0!</v>
      </c>
      <c r="E7" s="16" t="e">
        <f>+(1+E$3)*(1+D$5)*(1+$D$3)*$C7</f>
        <v>#DIV/0!</v>
      </c>
      <c r="F7" s="16" t="e">
        <f>+(1+F$3)*(1+D$5)*(1+$D$3)*$C7</f>
        <v>#DIV/0!</v>
      </c>
      <c r="G7" s="16" t="e">
        <f>+(1+G$3)*(1+D$5)*(1+$D$3)*$C7</f>
        <v>#DIV/0!</v>
      </c>
      <c r="H7" s="16" t="e">
        <f>+(1+H$3)*(1+D$5)*(1+$D$3)*$C7</f>
        <v>#DIV/0!</v>
      </c>
      <c r="I7" s="17" t="e">
        <f>+(1+I$3)*(1+D$5)*(1+$D$3)*$C7</f>
        <v>#DIV/0!</v>
      </c>
    </row>
    <row r="8" spans="2:10" ht="15.75" thickBot="1" x14ac:dyDescent="0.3">
      <c r="B8" s="33">
        <v>1000</v>
      </c>
      <c r="C8" s="5">
        <f>+C7-7.5%</f>
        <v>0.4250000000000001</v>
      </c>
      <c r="D8" s="1" t="e">
        <f>+D7</f>
        <v>#DIV/0!</v>
      </c>
      <c r="E8" s="18" t="e">
        <f>+(1+E$3)*(1+D$5)*(1+$D$3)*$C8</f>
        <v>#DIV/0!</v>
      </c>
      <c r="F8" s="18" t="e">
        <f>+(1+F$3)*(1+D$5)*(1+$D$3)*$C8</f>
        <v>#DIV/0!</v>
      </c>
      <c r="G8" s="18" t="e">
        <f>+(1+G$3)*(1+D$5)*(1+$D$3)*$C8</f>
        <v>#DIV/0!</v>
      </c>
      <c r="H8" s="18" t="e">
        <f>+(1+H$3)*(1+D$5)*(1+$D$3)*$C8</f>
        <v>#DIV/0!</v>
      </c>
      <c r="I8" s="19" t="e">
        <f>+(1+I$3)*(1+D$5)*(1+$D$3)*$C8</f>
        <v>#DIV/0!</v>
      </c>
    </row>
    <row r="10" spans="2:10" x14ac:dyDescent="0.25">
      <c r="B10" s="77" t="s">
        <v>10</v>
      </c>
      <c r="C10" s="77"/>
      <c r="D10" s="77"/>
      <c r="E10" s="9">
        <f>+'SIMULATEUR DES SUBVENTIONS'!D6</f>
        <v>0</v>
      </c>
      <c r="F10" s="77" t="s">
        <v>13</v>
      </c>
      <c r="G10" s="77"/>
      <c r="H10" s="77"/>
      <c r="I10" s="9">
        <v>1615</v>
      </c>
    </row>
    <row r="11" spans="2:10" x14ac:dyDescent="0.25">
      <c r="B11" s="77" t="s">
        <v>14</v>
      </c>
      <c r="C11" s="77"/>
      <c r="D11" s="77"/>
      <c r="E11" s="28">
        <f>+'SIMULATEUR DES SUBVENTIONS'!D10</f>
        <v>0</v>
      </c>
      <c r="F11" s="77" t="s">
        <v>12</v>
      </c>
      <c r="G11" s="77"/>
      <c r="H11" s="77"/>
      <c r="I11" s="26" t="e">
        <f>IF(E11&lt;I10,E10/E11,+E10/I10)</f>
        <v>#DIV/0!</v>
      </c>
    </row>
    <row r="12" spans="2:10" ht="15.75" thickBot="1" x14ac:dyDescent="0.3"/>
    <row r="13" spans="2:10" ht="45.75" thickBot="1" x14ac:dyDescent="0.3">
      <c r="B13" s="8" t="s">
        <v>15</v>
      </c>
      <c r="C13" s="71" t="s">
        <v>11</v>
      </c>
      <c r="D13" s="8" t="s">
        <v>18</v>
      </c>
      <c r="E13" s="8" t="s">
        <v>38</v>
      </c>
      <c r="F13" s="8" t="s">
        <v>4</v>
      </c>
      <c r="G13" s="8" t="s">
        <v>5</v>
      </c>
      <c r="H13" s="8" t="s">
        <v>6</v>
      </c>
      <c r="I13" s="8" t="s">
        <v>7</v>
      </c>
      <c r="J13" s="8" t="s">
        <v>8</v>
      </c>
    </row>
    <row r="14" spans="2:10" ht="15.75" thickBot="1" x14ac:dyDescent="0.3">
      <c r="B14" s="29">
        <f ca="1">YEAR(NOW())-'SIMULATEUR DES SUBVENTIONS'!D5</f>
        <v>2017</v>
      </c>
      <c r="C14" s="72"/>
      <c r="D14" s="31">
        <v>1</v>
      </c>
      <c r="E14" s="20" t="e">
        <f>+F14/(1+E$3)</f>
        <v>#DIV/0!</v>
      </c>
      <c r="F14" s="20" t="e">
        <f t="shared" ref="F14:J17" si="0">MIN($E$11,$I$10)*$I$11*E5</f>
        <v>#DIV/0!</v>
      </c>
      <c r="G14" s="20" t="e">
        <f t="shared" si="0"/>
        <v>#DIV/0!</v>
      </c>
      <c r="H14" s="20" t="e">
        <f t="shared" si="0"/>
        <v>#DIV/0!</v>
      </c>
      <c r="I14" s="20" t="e">
        <f t="shared" si="0"/>
        <v>#DIV/0!</v>
      </c>
      <c r="J14" s="21" t="e">
        <f t="shared" si="0"/>
        <v>#DIV/0!</v>
      </c>
    </row>
    <row r="15" spans="2:10" ht="15.75" thickBot="1" x14ac:dyDescent="0.3">
      <c r="B15" s="8" t="s">
        <v>17</v>
      </c>
      <c r="C15" s="72"/>
      <c r="D15" s="32">
        <v>50</v>
      </c>
      <c r="E15" s="22" t="e">
        <f t="shared" ref="E15:E17" si="1">+F15/(1+E$3)</f>
        <v>#DIV/0!</v>
      </c>
      <c r="F15" s="22" t="e">
        <f t="shared" si="0"/>
        <v>#DIV/0!</v>
      </c>
      <c r="G15" s="22" t="e">
        <f t="shared" si="0"/>
        <v>#DIV/0!</v>
      </c>
      <c r="H15" s="22" t="e">
        <f t="shared" si="0"/>
        <v>#DIV/0!</v>
      </c>
      <c r="I15" s="22" t="e">
        <f t="shared" si="0"/>
        <v>#DIV/0!</v>
      </c>
      <c r="J15" s="23" t="e">
        <f t="shared" si="0"/>
        <v>#DIV/0!</v>
      </c>
    </row>
    <row r="16" spans="2:10" ht="15.75" thickBot="1" x14ac:dyDescent="0.3">
      <c r="B16" s="30">
        <f>+'SIMULATEUR DES SUBVENTIONS'!D3</f>
        <v>0</v>
      </c>
      <c r="C16" s="72"/>
      <c r="D16" s="32">
        <v>300</v>
      </c>
      <c r="E16" s="22" t="e">
        <f t="shared" si="1"/>
        <v>#DIV/0!</v>
      </c>
      <c r="F16" s="22" t="e">
        <f t="shared" si="0"/>
        <v>#DIV/0!</v>
      </c>
      <c r="G16" s="22" t="e">
        <f t="shared" si="0"/>
        <v>#DIV/0!</v>
      </c>
      <c r="H16" s="22" t="e">
        <f t="shared" si="0"/>
        <v>#DIV/0!</v>
      </c>
      <c r="I16" s="22" t="e">
        <f t="shared" si="0"/>
        <v>#DIV/0!</v>
      </c>
      <c r="J16" s="23" t="e">
        <f t="shared" si="0"/>
        <v>#DIV/0!</v>
      </c>
    </row>
    <row r="17" spans="2:10" ht="15.75" thickBot="1" x14ac:dyDescent="0.3">
      <c r="B17" s="8" t="s">
        <v>16</v>
      </c>
      <c r="C17" s="73"/>
      <c r="D17" s="33">
        <v>1000</v>
      </c>
      <c r="E17" s="24" t="e">
        <f t="shared" si="1"/>
        <v>#DIV/0!</v>
      </c>
      <c r="F17" s="24" t="e">
        <f t="shared" si="0"/>
        <v>#DIV/0!</v>
      </c>
      <c r="G17" s="24" t="e">
        <f t="shared" si="0"/>
        <v>#DIV/0!</v>
      </c>
      <c r="H17" s="24" t="e">
        <f t="shared" si="0"/>
        <v>#DIV/0!</v>
      </c>
      <c r="I17" s="24" t="e">
        <f t="shared" si="0"/>
        <v>#DIV/0!</v>
      </c>
      <c r="J17" s="25" t="e">
        <f t="shared" si="0"/>
        <v>#DIV/0!</v>
      </c>
    </row>
    <row r="18" spans="2:10" ht="15.75" thickBot="1" x14ac:dyDescent="0.3">
      <c r="B18" s="27" t="e">
        <f ca="1">VLOOKUP(B16,D14:J17,MIN(2+B14,7),TRUE)</f>
        <v>#N/A</v>
      </c>
    </row>
    <row r="21" spans="2:10" ht="15.75" thickBot="1" x14ac:dyDescent="0.3"/>
    <row r="22" spans="2:10" ht="45.75" thickBot="1" x14ac:dyDescent="0.3">
      <c r="C22" s="41" t="s">
        <v>19</v>
      </c>
      <c r="D22" s="42" t="s">
        <v>2</v>
      </c>
    </row>
    <row r="23" spans="2:10" x14ac:dyDescent="0.25">
      <c r="C23" s="43">
        <v>0.05</v>
      </c>
      <c r="D23" s="40">
        <v>2.5000000000000001E-2</v>
      </c>
    </row>
    <row r="24" spans="2:10" x14ac:dyDescent="0.25">
      <c r="C24" s="37">
        <v>0.1</v>
      </c>
      <c r="D24" s="36">
        <v>3.7500000000000006E-2</v>
      </c>
    </row>
    <row r="25" spans="2:10" x14ac:dyDescent="0.25">
      <c r="C25" s="37">
        <f>+C24+10%</f>
        <v>0.2</v>
      </c>
      <c r="D25" s="36">
        <v>0.05</v>
      </c>
      <c r="G25" s="34"/>
      <c r="H25" s="34"/>
    </row>
    <row r="26" spans="2:10" x14ac:dyDescent="0.25">
      <c r="C26" s="37">
        <f t="shared" ref="C26:C33" si="2">+C25+10%</f>
        <v>0.30000000000000004</v>
      </c>
      <c r="D26" s="36">
        <v>6.25E-2</v>
      </c>
    </row>
    <row r="27" spans="2:10" x14ac:dyDescent="0.25">
      <c r="C27" s="37">
        <f t="shared" si="2"/>
        <v>0.4</v>
      </c>
      <c r="D27" s="36">
        <v>7.4999999999999997E-2</v>
      </c>
    </row>
    <row r="28" spans="2:10" x14ac:dyDescent="0.25">
      <c r="C28" s="37">
        <f t="shared" si="2"/>
        <v>0.5</v>
      </c>
      <c r="D28" s="36">
        <v>8.7499999999999994E-2</v>
      </c>
    </row>
    <row r="29" spans="2:10" x14ac:dyDescent="0.25">
      <c r="C29" s="37">
        <f t="shared" si="2"/>
        <v>0.6</v>
      </c>
      <c r="D29" s="36">
        <v>9.9999999999999992E-2</v>
      </c>
    </row>
    <row r="30" spans="2:10" x14ac:dyDescent="0.25">
      <c r="C30" s="37">
        <f t="shared" si="2"/>
        <v>0.7</v>
      </c>
      <c r="D30" s="36">
        <v>0.11249999999999999</v>
      </c>
    </row>
    <row r="31" spans="2:10" x14ac:dyDescent="0.25">
      <c r="C31" s="37">
        <f t="shared" si="2"/>
        <v>0.79999999999999993</v>
      </c>
      <c r="D31" s="36">
        <v>0.12499999999999999</v>
      </c>
    </row>
    <row r="32" spans="2:10" x14ac:dyDescent="0.25">
      <c r="C32" s="37">
        <f t="shared" si="2"/>
        <v>0.89999999999999991</v>
      </c>
      <c r="D32" s="36">
        <v>0.13749999999999998</v>
      </c>
    </row>
    <row r="33" spans="3:4" ht="15.75" thickBot="1" x14ac:dyDescent="0.3">
      <c r="C33" s="38">
        <f t="shared" si="2"/>
        <v>0.99999999999999989</v>
      </c>
      <c r="D33" s="39">
        <v>0.13750000000000001</v>
      </c>
    </row>
    <row r="34" spans="3:4" x14ac:dyDescent="0.25">
      <c r="C34" s="35"/>
    </row>
    <row r="35" spans="3:4" x14ac:dyDescent="0.25">
      <c r="C35" s="35"/>
    </row>
  </sheetData>
  <mergeCells count="8">
    <mergeCell ref="C13:C17"/>
    <mergeCell ref="E2:I2"/>
    <mergeCell ref="B10:D10"/>
    <mergeCell ref="F10:H10"/>
    <mergeCell ref="B11:D11"/>
    <mergeCell ref="F11:H11"/>
    <mergeCell ref="B2:C2"/>
    <mergeCell ref="B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SIMULATEUR DES SUBVENTIONS</vt:lpstr>
      <vt:lpstr>CALCULS</vt:lpstr>
      <vt:lpstr>'SIMULATEUR DES SUBVENTIONS'!Zone_d_impression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Maison</dc:creator>
  <cp:lastModifiedBy>LE CHAIX Valérie</cp:lastModifiedBy>
  <cp:lastPrinted>2016-12-22T08:46:35Z</cp:lastPrinted>
  <dcterms:created xsi:type="dcterms:W3CDTF">2015-11-05T19:22:28Z</dcterms:created>
  <dcterms:modified xsi:type="dcterms:W3CDTF">2017-05-16T08:19:27Z</dcterms:modified>
</cp:coreProperties>
</file>